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3854.2024 - ENG CLINICA PENHA\"/>
    </mc:Choice>
  </mc:AlternateContent>
  <bookViews>
    <workbookView xWindow="0" yWindow="0" windowWidth="24000" windowHeight="9135" activeTab="1"/>
  </bookViews>
  <sheets>
    <sheet name="LOTE 1" sheetId="1" r:id="rId1"/>
    <sheet name="LOTE 2" sheetId="2" r:id="rId2"/>
  </sheets>
  <definedNames>
    <definedName name="_xlnm.Print_Area" localSheetId="1">'LOTE 2'!$A$1:$I$15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12" i="2" s="1"/>
  <c r="G9" i="2"/>
  <c r="H9" i="2" s="1"/>
  <c r="G10" i="2"/>
  <c r="H10" i="2" s="1"/>
  <c r="H8" i="2"/>
  <c r="AA11" i="1" l="1"/>
  <c r="X11" i="1"/>
  <c r="U11" i="1"/>
  <c r="N11" i="1"/>
  <c r="K11" i="1"/>
  <c r="H11" i="1"/>
  <c r="R8" i="1" l="1"/>
  <c r="R9" i="1"/>
  <c r="Y9" i="1"/>
  <c r="Y8" i="1"/>
  <c r="V9" i="1"/>
  <c r="V8" i="1"/>
  <c r="S9" i="1"/>
  <c r="S8" i="1"/>
  <c r="P9" i="1"/>
  <c r="Q9" i="1" s="1"/>
  <c r="P8" i="1"/>
  <c r="Q8" i="1" s="1"/>
  <c r="H11" i="2" l="1"/>
  <c r="H12" i="2" l="1"/>
  <c r="Z10" i="1"/>
  <c r="AA10" i="1" s="1"/>
  <c r="Y10" i="1"/>
  <c r="V10" i="1"/>
  <c r="W10" i="1" s="1"/>
  <c r="X10" i="1" s="1"/>
  <c r="S10" i="1"/>
  <c r="T10" i="1" s="1"/>
  <c r="U10" i="1" s="1"/>
  <c r="R10" i="1"/>
  <c r="Z9" i="1"/>
  <c r="AA9" i="1" s="1"/>
  <c r="W9" i="1"/>
  <c r="X9" i="1" s="1"/>
  <c r="T9" i="1"/>
  <c r="U9" i="1" s="1"/>
  <c r="Z8" i="1"/>
  <c r="Z12" i="1" s="1"/>
  <c r="W8" i="1"/>
  <c r="T8" i="1"/>
  <c r="U8" i="1" l="1"/>
  <c r="U12" i="1" s="1"/>
  <c r="T12" i="1"/>
  <c r="X8" i="1"/>
  <c r="X12" i="1" s="1"/>
  <c r="W12" i="1"/>
  <c r="AA8" i="1"/>
  <c r="AA12" i="1" s="1"/>
  <c r="M10" i="1" l="1"/>
  <c r="N10" i="1" s="1"/>
  <c r="K10" i="1"/>
  <c r="J10" i="1"/>
  <c r="G10" i="1"/>
  <c r="H10" i="1" s="1"/>
  <c r="M9" i="1"/>
  <c r="N9" i="1" s="1"/>
  <c r="G9" i="1"/>
  <c r="H9" i="1" s="1"/>
  <c r="M8" i="1"/>
  <c r="N8" i="1" s="1"/>
  <c r="J8" i="1"/>
  <c r="G8" i="1"/>
  <c r="H8" i="1" s="1"/>
  <c r="N12" i="1" l="1"/>
  <c r="H12" i="1"/>
  <c r="K8" i="1"/>
  <c r="G12" i="1"/>
  <c r="M12" i="1"/>
  <c r="J9" i="1"/>
  <c r="K9" i="1" s="1"/>
  <c r="D19" i="1" l="1"/>
  <c r="D17" i="1"/>
  <c r="D18" i="1" s="1"/>
  <c r="K12" i="1"/>
  <c r="D20" i="1" s="1"/>
  <c r="J12" i="1"/>
  <c r="R11" i="1" s="1"/>
  <c r="D21" i="1" l="1"/>
</calcChain>
</file>

<file path=xl/sharedStrings.xml><?xml version="1.0" encoding="utf-8"?>
<sst xmlns="http://schemas.openxmlformats.org/spreadsheetml/2006/main" count="67" uniqueCount="28">
  <si>
    <t>LOTE 01</t>
  </si>
  <si>
    <t>RIO MED - CNPJ: 40.265.506/0004-90</t>
  </si>
  <si>
    <t>COEFICIENTE DE VARIAÇÃO</t>
  </si>
  <si>
    <t>MÉDIA</t>
  </si>
  <si>
    <t>MEDIANA</t>
  </si>
  <si>
    <t>MINIMO</t>
  </si>
  <si>
    <t>UNIDADES</t>
  </si>
  <si>
    <t xml:space="preserve">FUNÇÃO </t>
  </si>
  <si>
    <t>POSTO</t>
  </si>
  <si>
    <t>QUANTIDADE</t>
  </si>
  <si>
    <t>VALOR UNITÁRIO PROPOSTO</t>
  </si>
  <si>
    <t xml:space="preserve">VALOR MENSAL TOTAL </t>
  </si>
  <si>
    <t xml:space="preserve">VALOR GLOBAL TOTAL </t>
  </si>
  <si>
    <t>Engenheiro clínico</t>
  </si>
  <si>
    <t>DIARISTA</t>
  </si>
  <si>
    <t>Técnico de Manutenção</t>
  </si>
  <si>
    <t>Administrativo</t>
  </si>
  <si>
    <t>VERBA VARIÁVEL</t>
  </si>
  <si>
    <t xml:space="preserve">CUSTO TOTAL </t>
  </si>
  <si>
    <t>PROCESSO SEI-080007/019959/2023</t>
  </si>
  <si>
    <t>PROCESSO SEI-080007/015661/2023</t>
  </si>
  <si>
    <t>PROCESSO SEI-080002/000208/2024</t>
  </si>
  <si>
    <t>HTO BAIXADA</t>
  </si>
  <si>
    <t>DESVIO PADRÃO</t>
  </si>
  <si>
    <t>MÍNIMO</t>
  </si>
  <si>
    <t>PE 022023 - UASG 160334 - GLOBAL MED</t>
  </si>
  <si>
    <t>PROCESSO SEI-080002/003854/2024</t>
  </si>
  <si>
    <t>UPA PENHA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</si>
</sst>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2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44" fontId="5" fillId="0" borderId="11" xfId="1" applyFont="1" applyFill="1" applyBorder="1" applyAlignment="1">
      <alignment horizontal="center" vertical="center"/>
    </xf>
    <xf numFmtId="44" fontId="6" fillId="0" borderId="11" xfId="1" applyFont="1" applyFill="1" applyBorder="1" applyAlignment="1">
      <alignment horizontal="center" vertical="center"/>
    </xf>
    <xf numFmtId="9" fontId="5" fillId="2" borderId="11" xfId="2" applyFont="1" applyFill="1" applyBorder="1" applyAlignment="1">
      <alignment horizontal="center" vertical="center"/>
    </xf>
    <xf numFmtId="44" fontId="5" fillId="2" borderId="11" xfId="1" applyFont="1" applyFill="1" applyBorder="1" applyAlignment="1">
      <alignment horizontal="center" vertical="center"/>
    </xf>
    <xf numFmtId="44" fontId="6" fillId="2" borderId="11" xfId="1" applyFont="1" applyFill="1" applyBorder="1" applyAlignment="1">
      <alignment horizontal="center" vertical="center"/>
    </xf>
    <xf numFmtId="0" fontId="2" fillId="0" borderId="0" xfId="0" applyFont="1" applyFill="1"/>
    <xf numFmtId="44" fontId="2" fillId="0" borderId="0" xfId="0" applyNumberFormat="1" applyFont="1"/>
    <xf numFmtId="0" fontId="4" fillId="2" borderId="11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9" fontId="2" fillId="0" borderId="17" xfId="2" applyFont="1" applyBorder="1"/>
    <xf numFmtId="44" fontId="2" fillId="0" borderId="17" xfId="0" applyNumberFormat="1" applyFont="1" applyBorder="1"/>
    <xf numFmtId="0" fontId="2" fillId="0" borderId="18" xfId="0" applyFont="1" applyBorder="1"/>
    <xf numFmtId="44" fontId="2" fillId="0" borderId="19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4" fontId="4" fillId="2" borderId="11" xfId="1" applyFont="1" applyFill="1" applyBorder="1" applyAlignment="1">
      <alignment horizontal="center" vertical="center"/>
    </xf>
    <xf numFmtId="44" fontId="4" fillId="0" borderId="11" xfId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9" fontId="4" fillId="2" borderId="10" xfId="2" applyFont="1" applyFill="1" applyBorder="1" applyAlignment="1">
      <alignment horizontal="center" vertical="center"/>
    </xf>
    <xf numFmtId="9" fontId="4" fillId="2" borderId="13" xfId="2" applyFont="1" applyFill="1" applyBorder="1" applyAlignment="1">
      <alignment horizontal="center" vertical="center"/>
    </xf>
    <xf numFmtId="9" fontId="4" fillId="2" borderId="12" xfId="2" applyFont="1" applyFill="1" applyBorder="1" applyAlignment="1">
      <alignment horizontal="center" vertical="center"/>
    </xf>
  </cellXfs>
  <cellStyles count="4">
    <cellStyle name="Moeda" xfId="1" builtinId="4"/>
    <cellStyle name="Moeda 2" xfId="3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showGridLines="0" view="pageBreakPreview" topLeftCell="C1" zoomScaleNormal="100" zoomScaleSheetLayoutView="100" workbookViewId="0">
      <selection activeCell="H20" sqref="H20"/>
    </sheetView>
  </sheetViews>
  <sheetFormatPr defaultRowHeight="15" x14ac:dyDescent="0.25"/>
  <cols>
    <col min="1" max="1" width="5.140625" style="1" customWidth="1"/>
    <col min="2" max="2" width="20" style="1" customWidth="1"/>
    <col min="3" max="3" width="22" style="1" bestFit="1" customWidth="1"/>
    <col min="4" max="4" width="15" style="1" bestFit="1" customWidth="1"/>
    <col min="5" max="5" width="12.7109375" style="1" customWidth="1"/>
    <col min="6" max="27" width="18.7109375" style="1" customWidth="1"/>
  </cols>
  <sheetData>
    <row r="1" spans="2:27" ht="15.75" thickBot="1" x14ac:dyDescent="0.3"/>
    <row r="2" spans="2:27" ht="15" customHeight="1" x14ac:dyDescent="0.25">
      <c r="B2" s="22" t="s">
        <v>21</v>
      </c>
      <c r="C2" s="23"/>
      <c r="D2" s="23"/>
      <c r="E2" s="23"/>
      <c r="F2" s="23"/>
      <c r="G2" s="23"/>
      <c r="H2" s="24"/>
      <c r="N2"/>
      <c r="Q2"/>
      <c r="X2"/>
      <c r="AA2"/>
    </row>
    <row r="3" spans="2:27" ht="15.75" customHeight="1" thickBot="1" x14ac:dyDescent="0.3">
      <c r="B3" s="25"/>
      <c r="C3" s="26"/>
      <c r="D3" s="26"/>
      <c r="E3" s="26"/>
      <c r="F3" s="26"/>
      <c r="G3" s="26"/>
      <c r="H3" s="27"/>
      <c r="N3"/>
      <c r="Q3"/>
      <c r="X3"/>
      <c r="AA3"/>
    </row>
    <row r="6" spans="2:27" ht="33" customHeight="1" x14ac:dyDescent="0.25">
      <c r="B6" s="28" t="s">
        <v>0</v>
      </c>
      <c r="C6" s="29"/>
      <c r="D6" s="29"/>
      <c r="E6" s="30"/>
      <c r="F6" s="31" t="s">
        <v>1</v>
      </c>
      <c r="G6" s="32"/>
      <c r="H6" s="33"/>
      <c r="I6" s="34" t="s">
        <v>19</v>
      </c>
      <c r="J6" s="35"/>
      <c r="K6" s="36"/>
      <c r="L6" s="34" t="s">
        <v>20</v>
      </c>
      <c r="M6" s="35"/>
      <c r="N6" s="36"/>
      <c r="O6" s="34" t="s">
        <v>25</v>
      </c>
      <c r="P6" s="35"/>
      <c r="Q6" s="36"/>
      <c r="R6" s="46" t="s">
        <v>2</v>
      </c>
      <c r="S6" s="39" t="s">
        <v>3</v>
      </c>
      <c r="T6" s="40"/>
      <c r="U6" s="41"/>
      <c r="V6" s="39" t="s">
        <v>4</v>
      </c>
      <c r="W6" s="40"/>
      <c r="X6" s="41"/>
      <c r="Y6" s="39" t="s">
        <v>5</v>
      </c>
      <c r="Z6" s="40"/>
      <c r="AA6" s="41"/>
    </row>
    <row r="7" spans="2:27" ht="40.5" customHeight="1" x14ac:dyDescent="0.25">
      <c r="B7" s="2" t="s">
        <v>6</v>
      </c>
      <c r="C7" s="2" t="s">
        <v>7</v>
      </c>
      <c r="D7" s="2" t="s">
        <v>8</v>
      </c>
      <c r="E7" s="2" t="s">
        <v>9</v>
      </c>
      <c r="F7" s="3" t="s">
        <v>10</v>
      </c>
      <c r="G7" s="3" t="s">
        <v>11</v>
      </c>
      <c r="H7" s="3" t="s">
        <v>12</v>
      </c>
      <c r="I7" s="3" t="s">
        <v>10</v>
      </c>
      <c r="J7" s="3" t="s">
        <v>11</v>
      </c>
      <c r="K7" s="3" t="s">
        <v>12</v>
      </c>
      <c r="L7" s="3" t="s">
        <v>10</v>
      </c>
      <c r="M7" s="3" t="s">
        <v>11</v>
      </c>
      <c r="N7" s="3" t="s">
        <v>12</v>
      </c>
      <c r="O7" s="3" t="s">
        <v>10</v>
      </c>
      <c r="P7" s="3" t="s">
        <v>11</v>
      </c>
      <c r="Q7" s="3" t="s">
        <v>12</v>
      </c>
      <c r="R7" s="47"/>
      <c r="S7" s="4" t="s">
        <v>10</v>
      </c>
      <c r="T7" s="4" t="s">
        <v>11</v>
      </c>
      <c r="U7" s="4" t="s">
        <v>12</v>
      </c>
      <c r="V7" s="4" t="s">
        <v>10</v>
      </c>
      <c r="W7" s="4" t="s">
        <v>11</v>
      </c>
      <c r="X7" s="4" t="s">
        <v>12</v>
      </c>
      <c r="Y7" s="4" t="s">
        <v>10</v>
      </c>
      <c r="Z7" s="4" t="s">
        <v>11</v>
      </c>
      <c r="AA7" s="4" t="s">
        <v>12</v>
      </c>
    </row>
    <row r="8" spans="2:27" ht="20.100000000000001" customHeight="1" x14ac:dyDescent="0.25">
      <c r="B8" s="42" t="s">
        <v>22</v>
      </c>
      <c r="C8" s="5" t="s">
        <v>13</v>
      </c>
      <c r="D8" s="6" t="s">
        <v>14</v>
      </c>
      <c r="E8" s="6">
        <v>1</v>
      </c>
      <c r="F8" s="7">
        <v>25705.69</v>
      </c>
      <c r="G8" s="7">
        <f>F8*E8</f>
        <v>25705.69</v>
      </c>
      <c r="H8" s="7">
        <f>G8*12</f>
        <v>308468.27999999997</v>
      </c>
      <c r="I8" s="7">
        <v>21398.99</v>
      </c>
      <c r="J8" s="7">
        <f>I8*E8</f>
        <v>21398.99</v>
      </c>
      <c r="K8" s="8">
        <f>J8*12</f>
        <v>256787.88</v>
      </c>
      <c r="L8" s="7">
        <v>22770</v>
      </c>
      <c r="M8" s="7">
        <f>L8*E8</f>
        <v>22770</v>
      </c>
      <c r="N8" s="7">
        <f>M8*12</f>
        <v>273240</v>
      </c>
      <c r="O8" s="7">
        <v>28465.19</v>
      </c>
      <c r="P8" s="7">
        <f>O8*E8</f>
        <v>28465.19</v>
      </c>
      <c r="Q8" s="7">
        <f>P8*12</f>
        <v>341582.27999999997</v>
      </c>
      <c r="R8" s="9">
        <f>STDEVA(L8,I8,F8,O8)/AVERAGE(L8,I8,F8,O8)</f>
        <v>0.12810384216521004</v>
      </c>
      <c r="S8" s="10">
        <f>AVERAGE($L8,$I8,$F8,O8)</f>
        <v>24584.967500000002</v>
      </c>
      <c r="T8" s="10">
        <f>S8*$E8</f>
        <v>24584.967500000002</v>
      </c>
      <c r="U8" s="11">
        <f>T8*12</f>
        <v>295019.61000000004</v>
      </c>
      <c r="V8" s="10">
        <f>MEDIAN($L8,$I8,$F8,O8)</f>
        <v>24237.845000000001</v>
      </c>
      <c r="W8" s="10">
        <f>V8*$E8</f>
        <v>24237.845000000001</v>
      </c>
      <c r="X8" s="10">
        <f>W8*12</f>
        <v>290854.14</v>
      </c>
      <c r="Y8" s="10">
        <f>MIN($L8,$I8,$F8,O8)</f>
        <v>21398.99</v>
      </c>
      <c r="Z8" s="10">
        <f>Y8*$E8</f>
        <v>21398.99</v>
      </c>
      <c r="AA8" s="10">
        <f>Z8*12</f>
        <v>256787.88</v>
      </c>
    </row>
    <row r="9" spans="2:27" ht="20.100000000000001" customHeight="1" x14ac:dyDescent="0.25">
      <c r="B9" s="42"/>
      <c r="C9" s="5" t="s">
        <v>15</v>
      </c>
      <c r="D9" s="6" t="s">
        <v>14</v>
      </c>
      <c r="E9" s="6">
        <v>3</v>
      </c>
      <c r="F9" s="7">
        <v>8322.43</v>
      </c>
      <c r="G9" s="7">
        <f>F9*E9</f>
        <v>24967.29</v>
      </c>
      <c r="H9" s="7">
        <f>G9*12</f>
        <v>299607.48</v>
      </c>
      <c r="I9" s="7">
        <v>7462.84</v>
      </c>
      <c r="J9" s="7">
        <f t="shared" ref="J9:J10" si="0">I9*E9</f>
        <v>22388.52</v>
      </c>
      <c r="K9" s="8">
        <f t="shared" ref="K9" si="1">J9*12</f>
        <v>268662.24</v>
      </c>
      <c r="L9" s="7">
        <v>11032</v>
      </c>
      <c r="M9" s="7">
        <f>L9*E9</f>
        <v>33096</v>
      </c>
      <c r="N9" s="7">
        <f>M9*12</f>
        <v>397152</v>
      </c>
      <c r="O9" s="7">
        <v>9289.06</v>
      </c>
      <c r="P9" s="7">
        <f>O9*E9</f>
        <v>27867.18</v>
      </c>
      <c r="Q9" s="7">
        <f>P9*12</f>
        <v>334406.16000000003</v>
      </c>
      <c r="R9" s="9">
        <f>STDEVA(L9,I9,F9,O9)/AVERAGE(L9,I9,F9,O9)</f>
        <v>0.16960812423651309</v>
      </c>
      <c r="S9" s="10">
        <f>AVERAGE($L9,$I9,$F9,O9)</f>
        <v>9026.5825000000004</v>
      </c>
      <c r="T9" s="10">
        <f t="shared" ref="T9:T10" si="2">S9*$E9</f>
        <v>27079.747500000001</v>
      </c>
      <c r="U9" s="11">
        <f t="shared" ref="U9" si="3">T9*12</f>
        <v>324956.97000000003</v>
      </c>
      <c r="V9" s="10">
        <f>MEDIAN($L9,$I9,$F9,O9)</f>
        <v>8805.744999999999</v>
      </c>
      <c r="W9" s="10">
        <f>V9*$E9</f>
        <v>26417.234999999997</v>
      </c>
      <c r="X9" s="10">
        <f>W9*12</f>
        <v>317006.81999999995</v>
      </c>
      <c r="Y9" s="10">
        <f>MIN($L9,$I9,$F9,O9)</f>
        <v>7462.84</v>
      </c>
      <c r="Z9" s="10">
        <f t="shared" ref="Z9:Z10" si="4">Y9*$E9</f>
        <v>22388.52</v>
      </c>
      <c r="AA9" s="10">
        <f>Z9*12</f>
        <v>268662.24</v>
      </c>
    </row>
    <row r="10" spans="2:27" ht="20.100000000000001" customHeight="1" x14ac:dyDescent="0.25">
      <c r="B10" s="42"/>
      <c r="C10" s="5" t="s">
        <v>16</v>
      </c>
      <c r="D10" s="6" t="s">
        <v>14</v>
      </c>
      <c r="E10" s="6">
        <v>1</v>
      </c>
      <c r="F10" s="7">
        <v>4764.18</v>
      </c>
      <c r="G10" s="7">
        <f>F10*E10</f>
        <v>4764.18</v>
      </c>
      <c r="H10" s="7">
        <f>G10*12</f>
        <v>57170.16</v>
      </c>
      <c r="I10" s="7">
        <v>4515.68</v>
      </c>
      <c r="J10" s="7">
        <f t="shared" si="0"/>
        <v>4515.68</v>
      </c>
      <c r="K10" s="8">
        <f>J10*12</f>
        <v>54188.160000000003</v>
      </c>
      <c r="L10" s="7">
        <v>9938</v>
      </c>
      <c r="M10" s="7">
        <f>L10*E10</f>
        <v>9938</v>
      </c>
      <c r="N10" s="7">
        <f>M10*12</f>
        <v>119256</v>
      </c>
      <c r="O10" s="7"/>
      <c r="P10" s="7"/>
      <c r="Q10" s="7"/>
      <c r="R10" s="9">
        <f>STDEVA(L10,I10,F10)/AVERAGE(L10,I10,F10)</f>
        <v>0.4778936803628534</v>
      </c>
      <c r="S10" s="10">
        <f t="shared" ref="S10" si="5">AVERAGE($L10,$I10,$F10)</f>
        <v>6405.9533333333338</v>
      </c>
      <c r="T10" s="10">
        <f t="shared" si="2"/>
        <v>6405.9533333333338</v>
      </c>
      <c r="U10" s="11">
        <f>T10*12</f>
        <v>76871.44</v>
      </c>
      <c r="V10" s="10">
        <f>MEDIAN($L10,$I10,$F10)</f>
        <v>4764.18</v>
      </c>
      <c r="W10" s="10">
        <f t="shared" ref="W10" si="6">V10*$E10</f>
        <v>4764.18</v>
      </c>
      <c r="X10" s="10">
        <f>W10*12</f>
        <v>57170.16</v>
      </c>
      <c r="Y10" s="10">
        <f>MIN($L10,$I10,$F10)</f>
        <v>4515.68</v>
      </c>
      <c r="Z10" s="10">
        <f t="shared" si="4"/>
        <v>4515.68</v>
      </c>
      <c r="AA10" s="10">
        <f>Z10*12</f>
        <v>54188.160000000003</v>
      </c>
    </row>
    <row r="11" spans="2:27" ht="20.100000000000001" customHeight="1" x14ac:dyDescent="0.25">
      <c r="B11" s="42"/>
      <c r="C11" s="43" t="s">
        <v>17</v>
      </c>
      <c r="D11" s="44"/>
      <c r="E11" s="44"/>
      <c r="F11" s="45"/>
      <c r="G11" s="7">
        <v>70000</v>
      </c>
      <c r="H11" s="7">
        <f>G11*12</f>
        <v>840000</v>
      </c>
      <c r="I11" s="12"/>
      <c r="J11" s="7">
        <v>70000</v>
      </c>
      <c r="K11" s="7">
        <f>J11*12</f>
        <v>840000</v>
      </c>
      <c r="L11" s="12"/>
      <c r="M11" s="7">
        <v>70000</v>
      </c>
      <c r="N11" s="7">
        <f>M11*12</f>
        <v>840000</v>
      </c>
      <c r="O11" s="12"/>
      <c r="P11" s="7"/>
      <c r="Q11" s="7"/>
      <c r="R11" s="48">
        <f>STDEVA(M12,J12,G12)/AVERAGE(M12,J12,G12)</f>
        <v>6.9557331930088437E-2</v>
      </c>
      <c r="S11" s="12"/>
      <c r="T11" s="10">
        <v>70000</v>
      </c>
      <c r="U11" s="10">
        <f>T11*12</f>
        <v>840000</v>
      </c>
      <c r="V11" s="12"/>
      <c r="W11" s="10">
        <v>70000</v>
      </c>
      <c r="X11" s="10">
        <f>W11*12</f>
        <v>840000</v>
      </c>
      <c r="Y11" s="12"/>
      <c r="Z11" s="10">
        <v>70000</v>
      </c>
      <c r="AA11" s="10">
        <f>Z11*12</f>
        <v>840000</v>
      </c>
    </row>
    <row r="12" spans="2:27" ht="20.100000000000001" customHeight="1" x14ac:dyDescent="0.25">
      <c r="B12" s="37" t="s">
        <v>18</v>
      </c>
      <c r="C12" s="37"/>
      <c r="D12" s="37"/>
      <c r="E12" s="37"/>
      <c r="F12" s="37"/>
      <c r="G12" s="38">
        <f>SUM(G8:G11)</f>
        <v>125437.16</v>
      </c>
      <c r="H12" s="38">
        <f>SUM(H8:H11)</f>
        <v>1505245.92</v>
      </c>
      <c r="I12" s="12"/>
      <c r="J12" s="38">
        <f>SUM(J8:J11)</f>
        <v>118303.19</v>
      </c>
      <c r="K12" s="38">
        <f>SUM(K8:K11)</f>
        <v>1419638.28</v>
      </c>
      <c r="L12" s="12"/>
      <c r="M12" s="38">
        <f>SUM(M8:M11)</f>
        <v>135804</v>
      </c>
      <c r="N12" s="38">
        <f>SUM(N8:N11)</f>
        <v>1629648</v>
      </c>
      <c r="O12" s="12"/>
      <c r="P12" s="38"/>
      <c r="Q12" s="38"/>
      <c r="R12" s="49"/>
      <c r="S12" s="12"/>
      <c r="T12" s="37">
        <f>SUM(T8:T11)</f>
        <v>128070.66833333333</v>
      </c>
      <c r="U12" s="37">
        <f>SUM(U8:U11)</f>
        <v>1536848.02</v>
      </c>
      <c r="V12" s="12"/>
      <c r="W12" s="37">
        <f>SUM(W8:W11)</f>
        <v>125419.26000000001</v>
      </c>
      <c r="X12" s="37">
        <f>SUM(X8:X11)</f>
        <v>1505031.12</v>
      </c>
      <c r="Y12" s="12"/>
      <c r="Z12" s="37">
        <f>SUM(Z8:Z11)</f>
        <v>118303.19</v>
      </c>
      <c r="AA12" s="37">
        <f>SUM(AA8:AA11)</f>
        <v>1419638.28</v>
      </c>
    </row>
    <row r="13" spans="2:27" ht="20.100000000000001" customHeight="1" x14ac:dyDescent="0.25">
      <c r="B13" s="37"/>
      <c r="C13" s="37"/>
      <c r="D13" s="37"/>
      <c r="E13" s="37"/>
      <c r="F13" s="37"/>
      <c r="G13" s="38"/>
      <c r="H13" s="38"/>
      <c r="I13" s="12"/>
      <c r="J13" s="38"/>
      <c r="K13" s="38"/>
      <c r="L13" s="12"/>
      <c r="M13" s="38"/>
      <c r="N13" s="38"/>
      <c r="O13" s="12"/>
      <c r="P13" s="38"/>
      <c r="Q13" s="38"/>
      <c r="R13" s="50"/>
      <c r="S13" s="12"/>
      <c r="T13" s="37"/>
      <c r="U13" s="37"/>
      <c r="V13" s="12"/>
      <c r="W13" s="37"/>
      <c r="X13" s="37"/>
      <c r="Y13" s="12"/>
      <c r="Z13" s="37"/>
      <c r="AA13" s="37"/>
    </row>
    <row r="15" spans="2:27" x14ac:dyDescent="0.25">
      <c r="G15" s="13"/>
    </row>
    <row r="16" spans="2:27" ht="15.75" thickBot="1" x14ac:dyDescent="0.3"/>
    <row r="17" spans="3:4" x14ac:dyDescent="0.25">
      <c r="C17" s="15" t="s">
        <v>23</v>
      </c>
      <c r="D17" s="16">
        <f>_xlfn.STDEV.S(H12,K12,N12)</f>
        <v>105600.36934055864</v>
      </c>
    </row>
    <row r="18" spans="3:4" x14ac:dyDescent="0.25">
      <c r="C18" s="17" t="s">
        <v>2</v>
      </c>
      <c r="D18" s="18">
        <f>D17/D19</f>
        <v>6.9557331930088423E-2</v>
      </c>
    </row>
    <row r="19" spans="3:4" x14ac:dyDescent="0.25">
      <c r="C19" s="17" t="s">
        <v>3</v>
      </c>
      <c r="D19" s="19">
        <f>AVERAGE(H12,K12,N12)</f>
        <v>1518177.4000000001</v>
      </c>
    </row>
    <row r="20" spans="3:4" x14ac:dyDescent="0.25">
      <c r="C20" s="17" t="s">
        <v>4</v>
      </c>
      <c r="D20" s="19">
        <f>MEDIAN(H12,K12,N12)</f>
        <v>1505245.92</v>
      </c>
    </row>
    <row r="21" spans="3:4" ht="15.75" thickBot="1" x14ac:dyDescent="0.3">
      <c r="C21" s="20" t="s">
        <v>24</v>
      </c>
      <c r="D21" s="21">
        <f>MIN(H12,K12,N12)</f>
        <v>1419638.28</v>
      </c>
    </row>
  </sheetData>
  <mergeCells count="28">
    <mergeCell ref="X12:X13"/>
    <mergeCell ref="Z12:Z13"/>
    <mergeCell ref="AA12:AA13"/>
    <mergeCell ref="R11:R13"/>
    <mergeCell ref="M12:M13"/>
    <mergeCell ref="N12:N13"/>
    <mergeCell ref="T12:T13"/>
    <mergeCell ref="U12:U13"/>
    <mergeCell ref="W12:W13"/>
    <mergeCell ref="P12:P13"/>
    <mergeCell ref="Q12:Q13"/>
    <mergeCell ref="S6:U6"/>
    <mergeCell ref="V6:X6"/>
    <mergeCell ref="Y6:AA6"/>
    <mergeCell ref="B8:B11"/>
    <mergeCell ref="C11:F11"/>
    <mergeCell ref="R6:R7"/>
    <mergeCell ref="O6:Q6"/>
    <mergeCell ref="B12:F13"/>
    <mergeCell ref="G12:G13"/>
    <mergeCell ref="H12:H13"/>
    <mergeCell ref="J12:J13"/>
    <mergeCell ref="K12:K13"/>
    <mergeCell ref="B2:H3"/>
    <mergeCell ref="B6:E6"/>
    <mergeCell ref="F6:H6"/>
    <mergeCell ref="I6:K6"/>
    <mergeCell ref="L6:N6"/>
  </mergeCells>
  <pageMargins left="0.1968503937007874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view="pageBreakPreview" zoomScaleNormal="100" zoomScaleSheetLayoutView="100" workbookViewId="0">
      <selection activeCell="B12" sqref="B12:F13"/>
    </sheetView>
  </sheetViews>
  <sheetFormatPr defaultRowHeight="15" x14ac:dyDescent="0.25"/>
  <cols>
    <col min="1" max="1" width="5.140625" style="1" customWidth="1"/>
    <col min="2" max="2" width="20" style="1" customWidth="1"/>
    <col min="3" max="3" width="22" style="1" bestFit="1" customWidth="1"/>
    <col min="4" max="4" width="15" style="1" bestFit="1" customWidth="1"/>
    <col min="5" max="5" width="12.7109375" style="1" customWidth="1"/>
    <col min="6" max="6" width="18.7109375" style="1" customWidth="1"/>
    <col min="7" max="7" width="20.85546875" style="1" customWidth="1"/>
    <col min="8" max="8" width="18.7109375" style="1" customWidth="1"/>
  </cols>
  <sheetData>
    <row r="1" spans="1:8" ht="15.75" thickBot="1" x14ac:dyDescent="0.3"/>
    <row r="2" spans="1:8" ht="15" customHeight="1" x14ac:dyDescent="0.25">
      <c r="B2" s="22" t="s">
        <v>26</v>
      </c>
      <c r="C2" s="23"/>
      <c r="D2" s="23"/>
      <c r="E2" s="23"/>
      <c r="F2" s="23"/>
      <c r="G2" s="23"/>
      <c r="H2" s="24"/>
    </row>
    <row r="3" spans="1:8" ht="15.75" customHeight="1" thickBot="1" x14ac:dyDescent="0.3">
      <c r="B3" s="25"/>
      <c r="C3" s="26"/>
      <c r="D3" s="26"/>
      <c r="E3" s="26"/>
      <c r="F3" s="26"/>
      <c r="G3" s="26"/>
      <c r="H3" s="27"/>
    </row>
    <row r="6" spans="1:8" ht="33" customHeight="1" x14ac:dyDescent="0.25">
      <c r="B6" s="28" t="s">
        <v>27</v>
      </c>
      <c r="C6" s="29"/>
      <c r="D6" s="29"/>
      <c r="E6" s="30"/>
      <c r="F6" s="31"/>
      <c r="G6" s="32"/>
      <c r="H6" s="33"/>
    </row>
    <row r="7" spans="1:8" ht="40.5" customHeight="1" x14ac:dyDescent="0.25">
      <c r="B7" s="14" t="s">
        <v>6</v>
      </c>
      <c r="C7" s="14" t="s">
        <v>7</v>
      </c>
      <c r="D7" s="14" t="s">
        <v>8</v>
      </c>
      <c r="E7" s="14" t="s">
        <v>9</v>
      </c>
      <c r="F7" s="3" t="s">
        <v>10</v>
      </c>
      <c r="G7" s="3" t="s">
        <v>11</v>
      </c>
      <c r="H7" s="3" t="s">
        <v>12</v>
      </c>
    </row>
    <row r="8" spans="1:8" ht="20.100000000000001" customHeight="1" x14ac:dyDescent="0.25">
      <c r="B8" s="42" t="s">
        <v>27</v>
      </c>
      <c r="C8" s="5" t="s">
        <v>13</v>
      </c>
      <c r="D8" s="6" t="s">
        <v>14</v>
      </c>
      <c r="E8" s="6">
        <v>1</v>
      </c>
      <c r="F8" s="7"/>
      <c r="G8" s="7">
        <f>F8*E8</f>
        <v>0</v>
      </c>
      <c r="H8" s="7">
        <f>G8*12</f>
        <v>0</v>
      </c>
    </row>
    <row r="9" spans="1:8" ht="20.100000000000001" customHeight="1" x14ac:dyDescent="0.25">
      <c r="B9" s="42"/>
      <c r="C9" s="5" t="s">
        <v>15</v>
      </c>
      <c r="D9" s="6" t="s">
        <v>14</v>
      </c>
      <c r="E9" s="6">
        <v>1</v>
      </c>
      <c r="F9" s="7"/>
      <c r="G9" s="7">
        <f>F9*E9</f>
        <v>0</v>
      </c>
      <c r="H9" s="7">
        <f>G9*12</f>
        <v>0</v>
      </c>
    </row>
    <row r="10" spans="1:8" ht="20.100000000000001" customHeight="1" x14ac:dyDescent="0.25">
      <c r="B10" s="42"/>
      <c r="C10" s="5" t="s">
        <v>16</v>
      </c>
      <c r="D10" s="6" t="s">
        <v>14</v>
      </c>
      <c r="E10" s="6">
        <v>1</v>
      </c>
      <c r="F10" s="7"/>
      <c r="G10" s="7">
        <f>F10*E10</f>
        <v>0</v>
      </c>
      <c r="H10" s="7">
        <f>G10*12</f>
        <v>0</v>
      </c>
    </row>
    <row r="11" spans="1:8" ht="20.100000000000001" customHeight="1" x14ac:dyDescent="0.25">
      <c r="B11" s="42"/>
      <c r="C11" s="43" t="s">
        <v>17</v>
      </c>
      <c r="D11" s="44"/>
      <c r="E11" s="44"/>
      <c r="F11" s="45"/>
      <c r="G11" s="7">
        <v>70000</v>
      </c>
      <c r="H11" s="7">
        <f>G11*12</f>
        <v>840000</v>
      </c>
    </row>
    <row r="12" spans="1:8" ht="20.100000000000001" customHeight="1" x14ac:dyDescent="0.25">
      <c r="B12" s="37" t="s">
        <v>18</v>
      </c>
      <c r="C12" s="37"/>
      <c r="D12" s="37"/>
      <c r="E12" s="37"/>
      <c r="F12" s="37"/>
      <c r="G12" s="38">
        <f>SUM(G8:G11)</f>
        <v>70000</v>
      </c>
      <c r="H12" s="38">
        <f>SUM(H8:H11)</f>
        <v>840000</v>
      </c>
    </row>
    <row r="13" spans="1:8" ht="20.100000000000001" customHeight="1" x14ac:dyDescent="0.25">
      <c r="B13" s="37"/>
      <c r="C13" s="37"/>
      <c r="D13" s="37"/>
      <c r="E13" s="37"/>
      <c r="F13" s="37"/>
      <c r="G13" s="38"/>
      <c r="H13" s="38"/>
    </row>
    <row r="15" spans="1:8" x14ac:dyDescent="0.25">
      <c r="G15" s="13"/>
    </row>
    <row r="16" spans="1:8" x14ac:dyDescent="0.25">
      <c r="A16"/>
      <c r="B16"/>
      <c r="C16"/>
      <c r="D16"/>
      <c r="E16"/>
      <c r="F16"/>
      <c r="G16"/>
      <c r="H16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  <row r="19" spans="1:8" x14ac:dyDescent="0.25">
      <c r="A19"/>
      <c r="B19"/>
      <c r="C19"/>
      <c r="D19"/>
      <c r="E19"/>
      <c r="F19"/>
      <c r="G19"/>
      <c r="H19"/>
    </row>
    <row r="20" spans="1:8" x14ac:dyDescent="0.25">
      <c r="A20"/>
      <c r="B20"/>
      <c r="C20"/>
      <c r="D20"/>
      <c r="E20"/>
      <c r="F20"/>
      <c r="G20"/>
      <c r="H20"/>
    </row>
    <row r="21" spans="1:8" x14ac:dyDescent="0.25">
      <c r="A21"/>
      <c r="B21"/>
      <c r="C21"/>
      <c r="D21"/>
      <c r="E21"/>
      <c r="F21"/>
      <c r="G21"/>
      <c r="H21"/>
    </row>
  </sheetData>
  <mergeCells count="8">
    <mergeCell ref="B12:F13"/>
    <mergeCell ref="G12:G13"/>
    <mergeCell ref="H12:H13"/>
    <mergeCell ref="B2:H3"/>
    <mergeCell ref="B6:E6"/>
    <mergeCell ref="F6:H6"/>
    <mergeCell ref="B8:B11"/>
    <mergeCell ref="C11:F11"/>
  </mergeCells>
  <pageMargins left="0.19685039370078741" right="0" top="0" bottom="0" header="0" footer="0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LOTE 1</vt:lpstr>
      <vt:lpstr>LOTE 2</vt:lpstr>
      <vt:lpstr>'LOTE 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Mauro Rodrigues Moura Netto</cp:lastModifiedBy>
  <cp:lastPrinted>2024-04-16T18:41:11Z</cp:lastPrinted>
  <dcterms:created xsi:type="dcterms:W3CDTF">2024-04-12T19:40:20Z</dcterms:created>
  <dcterms:modified xsi:type="dcterms:W3CDTF">2024-06-07T12:46:52Z</dcterms:modified>
</cp:coreProperties>
</file>